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LANEACION INSTITUCIONAL\seguimiento a riesgos 2024\RIESGOS 2024\"/>
    </mc:Choice>
  </mc:AlternateContent>
  <bookViews>
    <workbookView xWindow="0" yWindow="0" windowWidth="24000" windowHeight="9735"/>
  </bookViews>
  <sheets>
    <sheet name="RIESGOS FISCALES 2024" sheetId="1" r:id="rId1"/>
  </sheets>
  <externalReferences>
    <externalReference r:id="rId2"/>
    <externalReference r:id="rId3"/>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0" i="1" l="1"/>
  <c r="S10" i="1"/>
  <c r="M10" i="1"/>
  <c r="N10" i="1" s="1"/>
  <c r="O10" i="1" s="1"/>
  <c r="J10" i="1"/>
  <c r="P10" i="1" s="1"/>
  <c r="AD10" i="1" l="1"/>
  <c r="AC10" i="1" s="1"/>
  <c r="K10" i="1"/>
  <c r="Z10" i="1" s="1"/>
  <c r="V9" i="1"/>
  <c r="S9" i="1"/>
  <c r="M9" i="1"/>
  <c r="N9" i="1" s="1"/>
  <c r="O9" i="1" s="1"/>
  <c r="J9" i="1"/>
  <c r="V8" i="1"/>
  <c r="S8" i="1"/>
  <c r="M8" i="1"/>
  <c r="N8" i="1" s="1"/>
  <c r="O8" i="1" s="1"/>
  <c r="AD8" i="1" s="1"/>
  <c r="AC8" i="1" s="1"/>
  <c r="J8" i="1"/>
  <c r="V7" i="1"/>
  <c r="S7" i="1"/>
  <c r="M7" i="1"/>
  <c r="N7" i="1" s="1"/>
  <c r="O7" i="1" s="1"/>
  <c r="J7" i="1"/>
  <c r="AA10" i="1" l="1"/>
  <c r="AE10" i="1" s="1"/>
  <c r="AB10" i="1"/>
  <c r="P7" i="1"/>
  <c r="P8" i="1"/>
  <c r="P9" i="1"/>
  <c r="AD7" i="1"/>
  <c r="AC7" i="1" s="1"/>
  <c r="AD9" i="1"/>
  <c r="AC9" i="1" s="1"/>
  <c r="K8" i="1"/>
  <c r="Z8" i="1" s="1"/>
  <c r="K7" i="1"/>
  <c r="Z7" i="1" s="1"/>
  <c r="K9" i="1"/>
  <c r="Z9" i="1" s="1"/>
  <c r="AA9" i="1" l="1"/>
  <c r="AE9" i="1" s="1"/>
  <c r="AB9" i="1"/>
  <c r="AA7" i="1"/>
  <c r="AE7" i="1" s="1"/>
  <c r="AB7" i="1"/>
  <c r="AB8" i="1"/>
  <c r="AA8" i="1"/>
  <c r="AE8" i="1" s="1"/>
</calcChain>
</file>

<file path=xl/sharedStrings.xml><?xml version="1.0" encoding="utf-8"?>
<sst xmlns="http://schemas.openxmlformats.org/spreadsheetml/2006/main" count="113" uniqueCount="80">
  <si>
    <t>Versión: 05</t>
  </si>
  <si>
    <t>Fecha de emisión: 12/04/2021</t>
  </si>
  <si>
    <t xml:space="preserve">Página: 1 de </t>
  </si>
  <si>
    <t>Identificación del riesgo</t>
  </si>
  <si>
    <t>Análisis del riesgo inherente</t>
  </si>
  <si>
    <t>Evaluación del riesgo - Valoración de los controles</t>
  </si>
  <si>
    <t>Evaluación del riesgo - Nivel del riesgo residual</t>
  </si>
  <si>
    <t>Plan de Acción</t>
  </si>
  <si>
    <t xml:space="preserve">Referencia </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</si>
  <si>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</si>
  <si>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</si>
  <si>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</si>
  <si>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</si>
  <si>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</si>
  <si>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</si>
  <si>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</si>
  <si>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</si>
  <si>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</si>
  <si>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</si>
  <si>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</si>
  <si>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</si>
  <si>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</si>
  <si>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</si>
  <si>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</si>
  <si>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</si>
  <si>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</si>
  <si>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</si>
  <si>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</si>
  <si>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</si>
  <si>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</si>
  <si>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</si>
  <si>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</si>
  <si>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</si>
  <si>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</si>
  <si>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</si>
  <si>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</si>
  <si>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</si>
  <si>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</si>
  <si>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</si>
  <si>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</si>
  <si>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</si>
  <si>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Económico y Reputacional</t>
  </si>
  <si>
    <t>Ejecucion y Administracion de procesos</t>
  </si>
  <si>
    <t>Preventivo</t>
  </si>
  <si>
    <t>Manual</t>
  </si>
  <si>
    <t>Documentado</t>
  </si>
  <si>
    <t>Continua</t>
  </si>
  <si>
    <t>Con Registro</t>
  </si>
  <si>
    <t>Evitar</t>
  </si>
  <si>
    <t>Reducir (mitigar)</t>
  </si>
  <si>
    <t xml:space="preserve">     Entre 10 y 50 SMLMV </t>
  </si>
  <si>
    <t>Fuente:  Adaptado de Curso Riesgo Operativo Universidad del Rosario por Dirección de Gestión y Desempeño Institucional de Función Pública,  2020.</t>
  </si>
  <si>
    <t>Código: GCI-P-02-R-02</t>
  </si>
  <si>
    <t>PROCESO</t>
  </si>
  <si>
    <t>N° DE RIESGOS</t>
  </si>
  <si>
    <t>Fallas en el sistema que permite la realizacion de la facturación</t>
  </si>
  <si>
    <t>Error manual al momento de realizar el proceso de facturación</t>
  </si>
  <si>
    <t>Posibilidad de afectación a los usuarios por una incorrecta facturación debido al cobro por consumo que se realiza de manera mensual</t>
  </si>
  <si>
    <t xml:space="preserve">1. El Subgerente de Comercializacion de Servicios y Atencion al Cliente mensualmente realiza seguimiento a cada una de las actividades desempeñadas por la subgerencia, esto a traves de informes y reuniones periodicas con los responsables de cada proceso. En algun incumplimiento se hace llamado de atencion, si este sigue presentandose se remite a control interno disciplinario. Se deja como evidencia los informes y actas de reuniones. </t>
  </si>
  <si>
    <t>Seguimiento de facturación y recaudo para el adecuado cumplimiento del proceso</t>
  </si>
  <si>
    <t>Subgerente de Comercialización de Servicios y Atención al Cliente, jefe de facturación</t>
  </si>
  <si>
    <t>Fallas en el sistema que permite la realizacion de cobro de cartera</t>
  </si>
  <si>
    <t>Error manual al momento de realizar el proceso de cobro de cartera</t>
  </si>
  <si>
    <t>Posibilidad de afectar el proceso de recuperación de cartera con relación a la prescripción de las deudas existentes en la entidad</t>
  </si>
  <si>
    <t>Seguimiento de cartera en tema de facturación y cobro por medio del sistema y lider</t>
  </si>
  <si>
    <t>Subgerente de Comercialización de Servicios y Atención al Cliente, jefe de facturación y profesional universitario de cartera</t>
  </si>
  <si>
    <t xml:space="preserve">Inadecuado desarrollo de las actividades de cobro, financiacion, perdidas, etc relacionados con el recaudo </t>
  </si>
  <si>
    <t xml:space="preserve">Posibilidad de disminución del recaudo mensual debido al desarrollo incorrecto de los procesos que hacen parte del área comercial </t>
  </si>
  <si>
    <r>
      <rPr>
        <b/>
        <sz val="10"/>
        <color indexed="53"/>
        <rFont val="Tahoma"/>
        <family val="2"/>
      </rPr>
      <t xml:space="preserve">*Nota: </t>
    </r>
    <r>
      <rPr>
        <sz val="10"/>
        <color indexed="8"/>
        <rFont val="Tahoma"/>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</si>
  <si>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EMPRESAS PÚBLICAS DEL QUINDÍO S.A E.S.P
MATRIZ PARA LA GESTIÓN DE RIESGOS
MAPA DE RIESGOS FISCALES - VIGENCIA 2024</t>
  </si>
  <si>
    <t xml:space="preserve">SUBGERENCIA DE COMERCIALIZACIÓN DE SERVICIOS Y ATENCIÓN AL CLIENTE  (OFICINA DE FACTURACIÓN Y COBRO PERSUASIVO) </t>
  </si>
  <si>
    <t>Económico</t>
  </si>
  <si>
    <t xml:space="preserve">     Afectación menor a 10 SMLMV .</t>
  </si>
  <si>
    <t>El Jefe de Oficina llevara el control mensual según el Cronograma, para rendir a tiempo los informes pertinentes.</t>
  </si>
  <si>
    <t>Jefe de Oficina de Contabilidad</t>
  </si>
  <si>
    <t>GESTIÓN CONTABLE</t>
  </si>
  <si>
    <t>Multa y sanción del Organismo de control.</t>
  </si>
  <si>
    <t>Incumplimiento en las fechas de entrega de los informes.</t>
  </si>
  <si>
    <t>Posibilidad de generar incumplimiento en la presentación de informes y declaraciones tributarias a los diferentes organismos de fiscalización y de control, ocasionando multas y sanciones del Organismo de Control, debido al incumplimiento en las fechas de entrega de los informes.
.</t>
  </si>
  <si>
    <t>EL Jefe de Oficina del área de contabilidad realiza el cronograma anual de todas las fechas de vencimiento de los diferentes informes y declaraciones a cargo del área contable de la empresa, buscando con ello evitar sanciones para la entidad; para lo cual realizará seguimiento mensual de cada una de las actividades establecidas y su respectivo cumplimiento. Las evidencias reposaran en los informes y declaraciones.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</si>
</sst>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b/>
      <sz val="12"/>
      <color theme="1"/>
      <name val="Tahoma"/>
      <family val="2"/>
    </font>
    <font>
      <sz val="12"/>
      <color theme="1"/>
      <name val="Tahoma"/>
      <family val="2"/>
    </font>
    <font>
      <sz val="11"/>
      <color theme="1"/>
      <name val="Tahoma"/>
      <family val="2"/>
    </font>
    <font>
      <sz val="11"/>
      <name val="Tahoma"/>
      <family val="2"/>
    </font>
    <font>
      <b/>
      <sz val="11"/>
      <color theme="1"/>
      <name val="Tahoma"/>
      <family val="2"/>
    </font>
    <font>
      <sz val="10"/>
      <color theme="1"/>
      <name val="Tahoma"/>
      <family val="2"/>
    </font>
    <font>
      <b/>
      <sz val="10"/>
      <color indexed="53"/>
      <name val="Tahoma"/>
      <family val="2"/>
    </font>
    <font>
      <sz val="10"/>
      <color indexed="8"/>
      <name val="Tahoma"/>
      <family val="2"/>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0.14999847407452621"/>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s>
  <cellStyleXfs count="2">
    <xf numFmtId="0" fontId="0" fillId="0" borderId="0"/>
    <xf numFmtId="9" fontId="1" fillId="0" borderId="0" applyFont="0" applyFill="0" applyBorder="0" applyAlignment="0" applyProtection="0"/>
  </cellStyleXfs>
  <cellXfs count="72">
    <xf numFmtId="0" fontId="0" fillId="0" borderId="0" xfId="0"/>
    <xf numFmtId="0" fontId="2" fillId="3" borderId="7" xfId="0" applyFont="1" applyFill="1" applyBorder="1" applyAlignment="1">
      <alignment horizontal="center" vertical="center" textRotation="9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hidden="1"/>
    </xf>
    <xf numFmtId="0" fontId="4" fillId="0" borderId="7" xfId="0" applyFont="1" applyBorder="1" applyAlignment="1">
      <alignment horizontal="center" vertical="center"/>
    </xf>
    <xf numFmtId="0" fontId="4" fillId="0" borderId="0" xfId="0" applyFont="1"/>
    <xf numFmtId="0" fontId="6" fillId="0" borderId="0" xfId="0" applyFont="1" applyAlignment="1">
      <alignment horizontal="left" vertical="center"/>
    </xf>
    <xf numFmtId="0" fontId="4" fillId="0" borderId="7" xfId="0" applyFont="1" applyBorder="1" applyAlignment="1" applyProtection="1">
      <alignment horizontal="center" vertical="center"/>
    </xf>
    <xf numFmtId="0" fontId="5"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6" fillId="0" borderId="7" xfId="0" applyFont="1" applyFill="1" applyBorder="1" applyAlignment="1" applyProtection="1">
      <alignment horizontal="center" vertical="center" wrapText="1"/>
      <protection hidden="1"/>
    </xf>
    <xf numFmtId="9" fontId="4" fillId="0" borderId="7" xfId="0" applyNumberFormat="1" applyFont="1" applyBorder="1" applyAlignment="1" applyProtection="1">
      <alignment horizontal="center" vertical="center" wrapText="1"/>
      <protection hidden="1"/>
    </xf>
    <xf numFmtId="9" fontId="4" fillId="0" borderId="7" xfId="0" applyNumberFormat="1" applyFont="1" applyBorder="1" applyAlignment="1" applyProtection="1">
      <alignment horizontal="center" vertical="center" wrapText="1"/>
      <protection locked="0"/>
    </xf>
    <xf numFmtId="0" fontId="6" fillId="0" borderId="7" xfId="0" applyFont="1" applyBorder="1" applyAlignment="1" applyProtection="1">
      <alignment horizontal="center" vertical="center"/>
      <protection hidden="1"/>
    </xf>
    <xf numFmtId="0" fontId="4" fillId="0" borderId="7" xfId="0" applyFont="1" applyBorder="1" applyAlignment="1" applyProtection="1">
      <alignment horizontal="justify" vertical="center" wrapText="1"/>
      <protection locked="0"/>
    </xf>
    <xf numFmtId="0" fontId="4" fillId="0" borderId="7" xfId="0" applyFont="1" applyBorder="1" applyAlignment="1" applyProtection="1">
      <alignment horizontal="center" vertical="center" textRotation="90"/>
      <protection locked="0"/>
    </xf>
    <xf numFmtId="9" fontId="4" fillId="0" borderId="7" xfId="0" applyNumberFormat="1" applyFont="1" applyBorder="1" applyAlignment="1" applyProtection="1">
      <alignment horizontal="center" vertical="center"/>
      <protection hidden="1"/>
    </xf>
    <xf numFmtId="164" fontId="4" fillId="0" borderId="7" xfId="1" applyNumberFormat="1" applyFont="1" applyBorder="1" applyAlignment="1">
      <alignment horizontal="center" vertical="center"/>
    </xf>
    <xf numFmtId="0" fontId="6" fillId="0" borderId="7" xfId="0" applyFont="1" applyFill="1" applyBorder="1" applyAlignment="1" applyProtection="1">
      <alignment horizontal="center" vertical="center" textRotation="90" wrapText="1"/>
      <protection hidden="1"/>
    </xf>
    <xf numFmtId="0" fontId="6" fillId="0" borderId="7" xfId="0" applyFont="1" applyBorder="1" applyAlignment="1" applyProtection="1">
      <alignment horizontal="center" vertical="center" textRotation="90"/>
      <protection hidden="1"/>
    </xf>
    <xf numFmtId="14" fontId="4" fillId="0" borderId="7" xfId="0" applyNumberFormat="1" applyFont="1" applyBorder="1" applyAlignment="1" applyProtection="1">
      <alignment horizontal="center" vertical="center"/>
      <protection locked="0"/>
    </xf>
    <xf numFmtId="0" fontId="7" fillId="0" borderId="10" xfId="0" applyFont="1" applyBorder="1" applyAlignment="1">
      <alignment horizontal="center" vertical="center"/>
    </xf>
    <xf numFmtId="14" fontId="7" fillId="0" borderId="7" xfId="0" applyNumberFormat="1"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4" fillId="2" borderId="7" xfId="0" applyFont="1" applyFill="1" applyBorder="1" applyAlignment="1">
      <alignment horizontal="center" vertical="center" wrapText="1"/>
    </xf>
    <xf numFmtId="0" fontId="4" fillId="2" borderId="7" xfId="0" applyFont="1" applyFill="1" applyBorder="1" applyAlignment="1" applyProtection="1">
      <alignment horizontal="center" vertical="center"/>
    </xf>
    <xf numFmtId="0" fontId="4" fillId="2" borderId="7" xfId="0" applyFont="1" applyFill="1" applyBorder="1" applyAlignment="1" applyProtection="1">
      <alignment horizontal="center" vertical="top" wrapText="1"/>
      <protection locked="0"/>
    </xf>
    <xf numFmtId="0" fontId="4" fillId="2" borderId="7" xfId="0" applyFont="1" applyFill="1" applyBorder="1" applyAlignment="1" applyProtection="1">
      <alignment horizontal="center" vertical="top"/>
      <protection locked="0"/>
    </xf>
    <xf numFmtId="0" fontId="6" fillId="0" borderId="7" xfId="0" applyFont="1" applyFill="1" applyBorder="1" applyAlignment="1" applyProtection="1">
      <alignment horizontal="center" vertical="top" wrapText="1"/>
      <protection hidden="1"/>
    </xf>
    <xf numFmtId="9" fontId="4" fillId="0" borderId="7" xfId="0" applyNumberFormat="1" applyFont="1" applyBorder="1" applyAlignment="1" applyProtection="1">
      <alignment horizontal="center" vertical="top" wrapText="1"/>
      <protection hidden="1"/>
    </xf>
    <xf numFmtId="9" fontId="4" fillId="0" borderId="7" xfId="0" applyNumberFormat="1" applyFont="1" applyBorder="1" applyAlignment="1" applyProtection="1">
      <alignment horizontal="center" vertical="top" wrapText="1"/>
      <protection locked="0"/>
    </xf>
    <xf numFmtId="0" fontId="6" fillId="0" borderId="7" xfId="0" applyFont="1" applyBorder="1" applyAlignment="1" applyProtection="1">
      <alignment horizontal="center" vertical="top"/>
      <protection hidden="1"/>
    </xf>
    <xf numFmtId="0" fontId="4" fillId="0" borderId="7" xfId="0" applyFont="1" applyBorder="1" applyAlignment="1" applyProtection="1">
      <alignment horizontal="center" vertical="top"/>
    </xf>
    <xf numFmtId="0" fontId="4" fillId="2" borderId="7" xfId="0" applyFont="1" applyFill="1" applyBorder="1" applyAlignment="1" applyProtection="1">
      <alignment horizontal="justify" vertical="top" wrapText="1"/>
      <protection locked="0"/>
    </xf>
    <xf numFmtId="0" fontId="4" fillId="2" borderId="7" xfId="0" applyFont="1" applyFill="1" applyBorder="1" applyAlignment="1" applyProtection="1">
      <alignment horizontal="center" vertical="top"/>
      <protection hidden="1"/>
    </xf>
    <xf numFmtId="0" fontId="4" fillId="2" borderId="7" xfId="0" applyFont="1" applyFill="1" applyBorder="1" applyAlignment="1" applyProtection="1">
      <alignment horizontal="center" vertical="top" textRotation="90"/>
      <protection locked="0"/>
    </xf>
    <xf numFmtId="9" fontId="4" fillId="2" borderId="7" xfId="0" applyNumberFormat="1" applyFont="1" applyFill="1" applyBorder="1" applyAlignment="1" applyProtection="1">
      <alignment horizontal="center" vertical="top"/>
      <protection hidden="1"/>
    </xf>
    <xf numFmtId="164" fontId="4" fillId="2" borderId="7" xfId="1" applyNumberFormat="1" applyFont="1" applyFill="1" applyBorder="1" applyAlignment="1">
      <alignment horizontal="center" vertical="top"/>
    </xf>
    <xf numFmtId="0" fontId="6" fillId="0" borderId="7" xfId="0" applyFont="1" applyFill="1" applyBorder="1" applyAlignment="1" applyProtection="1">
      <alignment horizontal="center" vertical="top" textRotation="90" wrapText="1"/>
      <protection hidden="1"/>
    </xf>
    <xf numFmtId="9" fontId="4" fillId="0" borderId="7" xfId="0" applyNumberFormat="1" applyFont="1" applyBorder="1" applyAlignment="1" applyProtection="1">
      <alignment horizontal="center" vertical="top"/>
      <protection hidden="1"/>
    </xf>
    <xf numFmtId="0" fontId="6" fillId="0" borderId="7" xfId="0" applyFont="1" applyBorder="1" applyAlignment="1" applyProtection="1">
      <alignment horizontal="center" vertical="top" textRotation="90"/>
      <protection hidden="1"/>
    </xf>
    <xf numFmtId="14" fontId="4" fillId="2" borderId="7" xfId="0" applyNumberFormat="1" applyFont="1" applyFill="1" applyBorder="1" applyAlignment="1" applyProtection="1">
      <alignment horizontal="center" vertical="top"/>
      <protection locked="0"/>
    </xf>
    <xf numFmtId="14" fontId="4" fillId="0" borderId="7" xfId="0" applyNumberFormat="1"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6" fillId="0" borderId="7" xfId="0" applyFont="1" applyBorder="1" applyAlignment="1">
      <alignment horizontal="center" vertical="center"/>
    </xf>
    <xf numFmtId="0" fontId="4" fillId="2" borderId="7"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2" fillId="4" borderId="7" xfId="0" applyFont="1" applyFill="1" applyBorder="1" applyAlignment="1">
      <alignment horizontal="center" vertical="center"/>
    </xf>
    <xf numFmtId="0" fontId="2" fillId="3" borderId="7" xfId="0" applyFont="1" applyFill="1" applyBorder="1" applyAlignment="1">
      <alignment horizontal="center" vertical="center" textRotation="90" wrapText="1"/>
    </xf>
    <xf numFmtId="0" fontId="2" fillId="3" borderId="7" xfId="0" applyFont="1" applyFill="1" applyBorder="1" applyAlignment="1">
      <alignment horizontal="center" vertical="center" wrapText="1"/>
    </xf>
    <xf numFmtId="0" fontId="2" fillId="2" borderId="7" xfId="0" applyFont="1" applyFill="1" applyBorder="1" applyAlignment="1">
      <alignment horizontal="center" wrapText="1"/>
    </xf>
    <xf numFmtId="0" fontId="3" fillId="2" borderId="7" xfId="0" applyFont="1" applyFill="1" applyBorder="1" applyAlignment="1">
      <alignment horizont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4" fillId="0" borderId="7" xfId="0" applyFont="1" applyBorder="1" applyAlignment="1">
      <alignment horizontal="center"/>
    </xf>
    <xf numFmtId="0" fontId="2" fillId="2" borderId="7"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center" textRotation="90"/>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7" xfId="0" applyFont="1" applyBorder="1" applyAlignment="1">
      <alignment horizontal="center" wrapText="1"/>
    </xf>
  </cellXfs>
  <cellStyles count="2">
    <cellStyle name="Normal" xfId="0" builtinId="0"/>
    <cellStyle name="Porcentaje" xfId="1" builtinId="5"/>
  </cellStyles>
  <dxfs count="99">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1031081</xdr:colOff>
      <xdr:row>0</xdr:row>
      <xdr:rowOff>71437</xdr:rowOff>
    </xdr:from>
    <xdr:to>
      <xdr:col>1</xdr:col>
      <xdr:colOff>488156</xdr:colOff>
      <xdr:row>1</xdr:row>
      <xdr:rowOff>309561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081" y="71437"/>
          <a:ext cx="1409700" cy="571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0</xdr:colOff>
      <xdr:row>6</xdr:row>
      <xdr:rowOff>0</xdr:rowOff>
    </xdr:from>
    <xdr:to>
      <xdr:col>38</xdr:col>
      <xdr:colOff>304800</xdr:colOff>
      <xdr:row>9</xdr:row>
      <xdr:rowOff>193674</xdr:rowOff>
    </xdr:to>
    <xdr:sp macro="" textlink="">
      <xdr:nvSpPr>
        <xdr:cNvPr id="8" name="AutoShape 9" descr="blob:https://web.whatsapp.com/7918bd60-507e-4e3f-a6eb-812eae8d8ee5"/>
        <xdr:cNvSpPr>
          <a:spLocks noChangeAspect="1" noChangeArrowheads="1"/>
        </xdr:cNvSpPr>
      </xdr:nvSpPr>
      <xdr:spPr bwMode="auto">
        <a:xfrm>
          <a:off x="32137350" y="90773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79376</xdr:colOff>
      <xdr:row>11</xdr:row>
      <xdr:rowOff>27781</xdr:rowOff>
    </xdr:from>
    <xdr:to>
      <xdr:col>16</xdr:col>
      <xdr:colOff>55563</xdr:colOff>
      <xdr:row>17</xdr:row>
      <xdr:rowOff>56939</xdr:rowOff>
    </xdr:to>
    <xdr:pic>
      <xdr:nvPicPr>
        <xdr:cNvPr id="13" name="2 Imagen" descr="C:\Users\Usuario\Desktop\LOGO CALIDAD-0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05251" y="127960437"/>
          <a:ext cx="1714500" cy="1172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ON%20INSTITUCIONAL/SEGUIMIENTO%20RIESGOS%202023/primer%20seguimiento%20riesgos%202023/fiscales/Riesgos%20Fiscales%20comercializaci&#243;n%20Corregi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SOLIDADO%20MAPA%20DE%20RIESGOS\CONSOLIDADO%20MATRIZ%20DE%20RIESGOS%20DE%20TODOS%20LOS%20PROCESOS\MATRIZ%20RIESGOS%20DE%20GESTI&#211;N%20PROCESOS%20EPQ%20PRIMER%20CUATRIMESTRE%202021\SUBGERENCIA%20%20ADMINISTRATIVA\CONTABILIDAD\RIES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LANEACION%20INSTITUCIONAL/SEGUIMIENTO%20RIESGOS%202023/Segundo%20Cuatrimestre%20%20riesgos%202023/Riesgos%20Fiscales/RIESGOS%20FISCALES%20C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 FISCAL COMERCI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 DE GESTIÓN"/>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 FISCAL COMERCI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tabSelected="1" topLeftCell="Z2" zoomScale="80" zoomScaleNormal="80" workbookViewId="0">
      <selection activeCell="AK7" sqref="AK7"/>
    </sheetView>
  </sheetViews>
  <sheetFormatPr baseColWidth="10" defaultRowHeight="15" x14ac:dyDescent="0.25"/>
  <cols>
    <col min="1" max="1" width="29.28515625" customWidth="1"/>
    <col min="2" max="2" width="14.28515625" customWidth="1"/>
    <col min="4" max="4" width="14.5703125" customWidth="1"/>
    <col min="5" max="5" width="19.28515625" customWidth="1"/>
    <col min="6" max="6" width="21.7109375" customWidth="1"/>
    <col min="7" max="7" width="36.28515625" customWidth="1"/>
    <col min="8" max="8" width="15.85546875" customWidth="1"/>
    <col min="9" max="9" width="18.85546875" customWidth="1"/>
    <col min="10" max="10" width="14.28515625" customWidth="1"/>
    <col min="11" max="11" width="11.42578125" customWidth="1"/>
    <col min="12" max="12" width="14.5703125" customWidth="1"/>
    <col min="13" max="13" width="14.28515625" customWidth="1"/>
    <col min="16" max="16" width="14.5703125" customWidth="1"/>
    <col min="18" max="18" width="60.28515625" customWidth="1"/>
    <col min="19" max="19" width="14.5703125" customWidth="1"/>
    <col min="33" max="33" width="51.85546875" customWidth="1"/>
    <col min="34" max="34" width="19" customWidth="1"/>
    <col min="35" max="35" width="14" customWidth="1"/>
    <col min="36" max="36" width="13.28515625" customWidth="1"/>
    <col min="37" max="37" width="84.7109375" customWidth="1"/>
  </cols>
  <sheetData>
    <row r="1" spans="1:40" ht="26.25" customHeight="1" x14ac:dyDescent="0.25">
      <c r="A1" s="59"/>
      <c r="B1" s="59"/>
      <c r="C1" s="59"/>
      <c r="D1" s="59"/>
      <c r="E1" s="59"/>
      <c r="F1" s="59"/>
      <c r="G1" s="65" t="s">
        <v>69</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7"/>
      <c r="AM1" s="5"/>
      <c r="AN1" s="5"/>
    </row>
    <row r="2" spans="1:40" ht="30" customHeight="1" x14ac:dyDescent="0.25">
      <c r="A2" s="59"/>
      <c r="B2" s="59"/>
      <c r="C2" s="59"/>
      <c r="D2" s="59"/>
      <c r="E2" s="59"/>
      <c r="F2" s="59"/>
      <c r="G2" s="68"/>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70"/>
      <c r="AM2" s="5"/>
      <c r="AN2" s="5"/>
    </row>
    <row r="3" spans="1:40" ht="23.25" customHeight="1" x14ac:dyDescent="0.25">
      <c r="A3" s="60" t="s">
        <v>52</v>
      </c>
      <c r="B3" s="60"/>
      <c r="C3" s="60"/>
      <c r="D3" s="60"/>
      <c r="E3" s="60"/>
      <c r="F3" s="60"/>
      <c r="G3" s="50" t="s">
        <v>0</v>
      </c>
      <c r="H3" s="51"/>
      <c r="I3" s="51"/>
      <c r="J3" s="71"/>
      <c r="K3" s="71"/>
      <c r="L3" s="50" t="s">
        <v>1</v>
      </c>
      <c r="M3" s="50"/>
      <c r="N3" s="50"/>
      <c r="O3" s="50"/>
      <c r="P3" s="50"/>
      <c r="Q3" s="50"/>
      <c r="R3" s="50"/>
      <c r="S3" s="50"/>
      <c r="T3" s="50"/>
      <c r="U3" s="50"/>
      <c r="V3" s="50"/>
      <c r="W3" s="50"/>
      <c r="X3" s="50"/>
      <c r="Y3" s="50"/>
      <c r="Z3" s="50"/>
      <c r="AA3" s="50"/>
      <c r="AB3" s="50"/>
      <c r="AC3" s="50"/>
      <c r="AD3" s="51" t="s">
        <v>2</v>
      </c>
      <c r="AE3" s="51"/>
      <c r="AF3" s="51"/>
      <c r="AG3" s="51"/>
      <c r="AH3" s="51"/>
      <c r="AI3" s="51"/>
      <c r="AJ3" s="51"/>
      <c r="AK3" s="51"/>
      <c r="AL3" s="51"/>
      <c r="AM3" s="5"/>
      <c r="AN3" s="5"/>
    </row>
    <row r="4" spans="1:40" ht="30.75" customHeight="1" x14ac:dyDescent="0.25">
      <c r="A4" s="61" t="s">
        <v>3</v>
      </c>
      <c r="B4" s="61"/>
      <c r="C4" s="61"/>
      <c r="D4" s="61"/>
      <c r="E4" s="61"/>
      <c r="F4" s="61"/>
      <c r="G4" s="61"/>
      <c r="H4" s="61"/>
      <c r="I4" s="62"/>
      <c r="J4" s="47" t="s">
        <v>4</v>
      </c>
      <c r="K4" s="47"/>
      <c r="L4" s="47"/>
      <c r="M4" s="47"/>
      <c r="N4" s="47"/>
      <c r="O4" s="47"/>
      <c r="P4" s="47"/>
      <c r="Q4" s="47" t="s">
        <v>5</v>
      </c>
      <c r="R4" s="47"/>
      <c r="S4" s="47"/>
      <c r="T4" s="47"/>
      <c r="U4" s="47"/>
      <c r="V4" s="47"/>
      <c r="W4" s="47"/>
      <c r="X4" s="47"/>
      <c r="Y4" s="47"/>
      <c r="Z4" s="47" t="s">
        <v>6</v>
      </c>
      <c r="AA4" s="47"/>
      <c r="AB4" s="47"/>
      <c r="AC4" s="47"/>
      <c r="AD4" s="47"/>
      <c r="AE4" s="47"/>
      <c r="AF4" s="47"/>
      <c r="AG4" s="47" t="s">
        <v>7</v>
      </c>
      <c r="AH4" s="47"/>
      <c r="AI4" s="47"/>
      <c r="AJ4" s="47"/>
      <c r="AK4" s="47"/>
      <c r="AL4" s="47"/>
      <c r="AM4" s="5"/>
      <c r="AN4" s="5"/>
    </row>
    <row r="5" spans="1:40" x14ac:dyDescent="0.25">
      <c r="A5" s="63" t="s">
        <v>53</v>
      </c>
      <c r="B5" s="52" t="s">
        <v>54</v>
      </c>
      <c r="C5" s="64" t="s">
        <v>8</v>
      </c>
      <c r="D5" s="54" t="s">
        <v>9</v>
      </c>
      <c r="E5" s="49" t="s">
        <v>10</v>
      </c>
      <c r="F5" s="49" t="s">
        <v>11</v>
      </c>
      <c r="G5" s="54" t="s">
        <v>12</v>
      </c>
      <c r="H5" s="49" t="s">
        <v>13</v>
      </c>
      <c r="I5" s="49" t="s">
        <v>14</v>
      </c>
      <c r="J5" s="49" t="s">
        <v>15</v>
      </c>
      <c r="K5" s="54" t="s">
        <v>16</v>
      </c>
      <c r="L5" s="49" t="s">
        <v>17</v>
      </c>
      <c r="M5" s="49" t="s">
        <v>18</v>
      </c>
      <c r="N5" s="49" t="s">
        <v>19</v>
      </c>
      <c r="O5" s="54" t="s">
        <v>16</v>
      </c>
      <c r="P5" s="49" t="s">
        <v>20</v>
      </c>
      <c r="Q5" s="48" t="s">
        <v>21</v>
      </c>
      <c r="R5" s="49" t="s">
        <v>22</v>
      </c>
      <c r="S5" s="49" t="s">
        <v>23</v>
      </c>
      <c r="T5" s="49" t="s">
        <v>24</v>
      </c>
      <c r="U5" s="49"/>
      <c r="V5" s="49"/>
      <c r="W5" s="49"/>
      <c r="X5" s="49"/>
      <c r="Y5" s="49"/>
      <c r="Z5" s="48" t="s">
        <v>25</v>
      </c>
      <c r="AA5" s="48" t="s">
        <v>26</v>
      </c>
      <c r="AB5" s="48" t="s">
        <v>16</v>
      </c>
      <c r="AC5" s="48" t="s">
        <v>27</v>
      </c>
      <c r="AD5" s="48" t="s">
        <v>16</v>
      </c>
      <c r="AE5" s="48" t="s">
        <v>28</v>
      </c>
      <c r="AF5" s="48" t="s">
        <v>29</v>
      </c>
      <c r="AG5" s="49" t="s">
        <v>7</v>
      </c>
      <c r="AH5" s="49" t="s">
        <v>30</v>
      </c>
      <c r="AI5" s="49" t="s">
        <v>31</v>
      </c>
      <c r="AJ5" s="49" t="s">
        <v>32</v>
      </c>
      <c r="AK5" s="49" t="s">
        <v>33</v>
      </c>
      <c r="AL5" s="49" t="s">
        <v>34</v>
      </c>
      <c r="AM5" s="5"/>
      <c r="AN5" s="5"/>
    </row>
    <row r="6" spans="1:40" ht="106.5" x14ac:dyDescent="0.25">
      <c r="A6" s="63"/>
      <c r="B6" s="53"/>
      <c r="C6" s="64"/>
      <c r="D6" s="54"/>
      <c r="E6" s="49"/>
      <c r="F6" s="49"/>
      <c r="G6" s="54"/>
      <c r="H6" s="49"/>
      <c r="I6" s="49"/>
      <c r="J6" s="49"/>
      <c r="K6" s="54"/>
      <c r="L6" s="49"/>
      <c r="M6" s="49"/>
      <c r="N6" s="54"/>
      <c r="O6" s="54"/>
      <c r="P6" s="49"/>
      <c r="Q6" s="48"/>
      <c r="R6" s="49"/>
      <c r="S6" s="49"/>
      <c r="T6" s="1" t="s">
        <v>35</v>
      </c>
      <c r="U6" s="1" t="s">
        <v>36</v>
      </c>
      <c r="V6" s="1" t="s">
        <v>37</v>
      </c>
      <c r="W6" s="1" t="s">
        <v>38</v>
      </c>
      <c r="X6" s="1" t="s">
        <v>39</v>
      </c>
      <c r="Y6" s="1" t="s">
        <v>40</v>
      </c>
      <c r="Z6" s="48"/>
      <c r="AA6" s="48"/>
      <c r="AB6" s="48"/>
      <c r="AC6" s="48"/>
      <c r="AD6" s="48"/>
      <c r="AE6" s="48"/>
      <c r="AF6" s="48"/>
      <c r="AG6" s="49"/>
      <c r="AH6" s="49"/>
      <c r="AI6" s="49"/>
      <c r="AJ6" s="49"/>
      <c r="AK6" s="49"/>
      <c r="AL6" s="49"/>
      <c r="AM6" s="5"/>
      <c r="AN6" s="5"/>
    </row>
    <row r="7" spans="1:40" ht="114" x14ac:dyDescent="0.25">
      <c r="A7" s="55" t="s">
        <v>70</v>
      </c>
      <c r="B7" s="4">
        <v>1</v>
      </c>
      <c r="C7" s="7">
        <v>53</v>
      </c>
      <c r="D7" s="2" t="s">
        <v>41</v>
      </c>
      <c r="E7" s="2" t="s">
        <v>55</v>
      </c>
      <c r="F7" s="2" t="s">
        <v>56</v>
      </c>
      <c r="G7" s="8" t="s">
        <v>57</v>
      </c>
      <c r="H7" s="2" t="s">
        <v>42</v>
      </c>
      <c r="I7" s="9">
        <v>12</v>
      </c>
      <c r="J7" s="10" t="str">
        <f t="shared" ref="J7:J10" si="0">IF(I7&lt;=0,"",IF(I7&lt;=2,"Muy Baja",IF(I7&lt;=24,"Baja",IF(I7&lt;=500,"Media",IF(I7&lt;=5000,"Alta","Muy Alta")))))</f>
        <v>Baja</v>
      </c>
      <c r="K7" s="11">
        <f t="shared" ref="K7:K10" si="1">IF(J7="","",IF(J7="Muy Baja",0.2,IF(J7="Baja",0.4,IF(J7="Media",0.6,IF(J7="Alta",0.8,IF(J7="Muy Alta",1,))))))</f>
        <v>0.4</v>
      </c>
      <c r="L7" s="12" t="s">
        <v>50</v>
      </c>
      <c r="M7" s="11" t="str">
        <f>IF(NOT(ISERROR(MATCH(L7,'[1]TABLA IMPACTO'!$B$221:$B$223,0))),'[1]TABLA IMPACTO'!$F$223&amp;"Por favor no seleccionar los criterios de impacto(Afectación Económica o presupuestal y Pérdida Reputacional)",L7)</f>
        <v xml:space="preserve">     Entre 10 y 50 SMLMV </v>
      </c>
      <c r="N7" s="10" t="str">
        <f>IF(OR(M7='[1]TABLA IMPACTO'!$C$11,M7='[1]TABLA IMPACTO'!$D$11),"Leve",IF(OR(M7='[1]TABLA IMPACTO'!$C$12,M7='[1]TABLA IMPACTO'!$D$12),"Menor",IF(OR(M7='[1]TABLA IMPACTO'!$C$13,M7='[1]TABLA IMPACTO'!$D$13),"Moderado",IF(OR(M7='[1]TABLA IMPACTO'!$C$14,M7='[1]TABLA IMPACTO'!$D$14),"Mayor",IF(OR(M7='[1]TABLA IMPACTO'!$C$15,M7='[1]TABLA IMPACTO'!$D$15),"Catastrófico","")))))</f>
        <v>Menor</v>
      </c>
      <c r="O7" s="11">
        <f t="shared" ref="O7:O10" si="2">IF(N7="","",IF(N7="Leve",0.2,IF(N7="Menor",0.4,IF(N7="Moderado",0.6,IF(N7="Mayor",0.8,IF(N7="Catastrófico",1,))))))</f>
        <v>0.4</v>
      </c>
      <c r="P7" s="13" t="str">
        <f t="shared" ref="P7:P10" si="3">IF(OR(AND(J7="Muy Baja",N7="Leve"),AND(J7="Muy Baja",N7="Menor"),AND(J7="Baja",N7="Leve")),"Bajo",IF(OR(AND(J7="Muy baja",N7="Moderado"),AND(J7="Baja",N7="Menor"),AND(J7="Baja",N7="Moderado"),AND(J7="Media",N7="Leve"),AND(J7="Media",N7="Menor"),AND(J7="Media",N7="Moderado"),AND(J7="Alta",N7="Leve"),AND(J7="Alta",N7="Menor")),"Moderado",IF(OR(AND(J7="Muy Baja",N7="Mayor"),AND(J7="Baja",N7="Mayor"),AND(J7="Media",N7="Mayor"),AND(J7="Alta",N7="Moderado"),AND(J7="Alta",N7="Mayor"),AND(J7="Muy Alta",N7="Leve"),AND(J7="Muy Alta",N7="Menor"),AND(J7="Muy Alta",N7="Moderado"),AND(J7="Muy Alta",N7="Mayor")),"Alto",IF(OR(AND(J7="Muy Baja",N7="Catastrófico"),AND(J7="Baja",N7="Catastrófico"),AND(J7="Media",N7="Catastrófico"),AND(J7="Alta",N7="Catastrófico"),AND(J7="Muy Alta",N7="Catastrófico")),"Extremo",""))))</f>
        <v>Moderado</v>
      </c>
      <c r="Q7" s="7">
        <v>1</v>
      </c>
      <c r="R7" s="14" t="s">
        <v>58</v>
      </c>
      <c r="S7" s="3" t="str">
        <f t="shared" ref="S7:S10" si="4">IF(OR(T7="Preventivo",T7="Detectivo"),"Probabilidad",IF(T7="Correctivo","Impacto",""))</f>
        <v>Probabilidad</v>
      </c>
      <c r="T7" s="15" t="s">
        <v>43</v>
      </c>
      <c r="U7" s="15" t="s">
        <v>44</v>
      </c>
      <c r="V7" s="16" t="str">
        <f t="shared" ref="V7:V10" si="5">IF(AND(T7="Preventivo",U7="Automático"),"50%",IF(AND(T7="Preventivo",U7="Manual"),"40%",IF(AND(T7="Detectivo",U7="Automático"),"40%",IF(AND(T7="Detectivo",U7="Manual"),"30%",IF(AND(T7="Correctivo",U7="Automático"),"35%",IF(AND(T7="Correctivo",U7="Manual"),"25%",""))))))</f>
        <v>40%</v>
      </c>
      <c r="W7" s="15" t="s">
        <v>45</v>
      </c>
      <c r="X7" s="15" t="s">
        <v>46</v>
      </c>
      <c r="Y7" s="15" t="s">
        <v>47</v>
      </c>
      <c r="Z7" s="17">
        <f t="shared" ref="Z7:Z10" si="6">IFERROR(IF(S7="Probabilidad",(K7-(+K7*V7)),IF(S7="Impacto",K7,"")),"")</f>
        <v>0.24</v>
      </c>
      <c r="AA7" s="18" t="str">
        <f t="shared" ref="AA7:AA10" si="7">IFERROR(IF(Z7="","",IF(Z7&lt;=0.2,"Muy Baja",IF(Z7&lt;=0.4,"Baja",IF(Z7&lt;=0.6,"Media",IF(Z7&lt;=0.8,"Alta","Muy Alta"))))),"")</f>
        <v>Baja</v>
      </c>
      <c r="AB7" s="16">
        <f t="shared" ref="AB7:AB10" si="8">+Z7</f>
        <v>0.24</v>
      </c>
      <c r="AC7" s="18" t="str">
        <f t="shared" ref="AC7:AC10" si="9">IFERROR(IF(AD7="","",IF(AD7&lt;=0.2,"Leve",IF(AD7&lt;=0.4,"Menor",IF(AD7&lt;=0.6,"Moderado",IF(AD7&lt;=0.8,"Mayor","Catastrófico"))))),"")</f>
        <v>Menor</v>
      </c>
      <c r="AD7" s="16">
        <f t="shared" ref="AD7:AD10" si="10">IFERROR(IF(S7="Impacto",(O7-(+O7*V7)),IF(S7="Probabilidad",O7,"")),"")</f>
        <v>0.4</v>
      </c>
      <c r="AE7" s="19" t="str">
        <f t="shared" ref="AE7:AE10" si="11">IFERROR(IF(OR(AND(AA7="Muy Baja",AC7="Leve"),AND(AA7="Muy Baja",AC7="Menor"),AND(AA7="Baja",AC7="Leve")),"Bajo",IF(OR(AND(AA7="Muy baja",AC7="Moderado"),AND(AA7="Baja",AC7="Menor"),AND(AA7="Baja",AC7="Moderado"),AND(AA7="Media",AC7="Leve"),AND(AA7="Media",AC7="Menor"),AND(AA7="Media",AC7="Moderado"),AND(AA7="Alta",AC7="Leve"),AND(AA7="Alta",AC7="Menor")),"Moderado",IF(OR(AND(AA7="Muy Baja",AC7="Mayor"),AND(AA7="Baja",AC7="Mayor"),AND(AA7="Media",AC7="Mayor"),AND(AA7="Alta",AC7="Moderado"),AND(AA7="Alta",AC7="Mayor"),AND(AA7="Muy Alta",AC7="Leve"),AND(AA7="Muy Alta",AC7="Menor"),AND(AA7="Muy Alta",AC7="Moderado"),AND(AA7="Muy Alta",AC7="Mayor")),"Alto",IF(OR(AND(AA7="Muy Baja",AC7="Catastrófico"),AND(AA7="Baja",AC7="Catastrófico"),AND(AA7="Media",AC7="Catastrófico"),AND(AA7="Alta",AC7="Catastrófico"),AND(AA7="Muy Alta",AC7="Catastrófico")),"Extremo","")))),"")</f>
        <v>Moderado</v>
      </c>
      <c r="AF7" s="15" t="s">
        <v>49</v>
      </c>
      <c r="AG7" s="2" t="s">
        <v>59</v>
      </c>
      <c r="AH7" s="2" t="s">
        <v>60</v>
      </c>
      <c r="AI7" s="20"/>
      <c r="AJ7" s="22"/>
      <c r="AK7" s="23"/>
      <c r="AL7" s="9"/>
      <c r="AM7" s="5"/>
      <c r="AN7" s="5"/>
    </row>
    <row r="8" spans="1:40" ht="114" x14ac:dyDescent="0.25">
      <c r="A8" s="55"/>
      <c r="B8" s="4">
        <v>2</v>
      </c>
      <c r="C8" s="7">
        <v>54</v>
      </c>
      <c r="D8" s="2" t="s">
        <v>41</v>
      </c>
      <c r="E8" s="2" t="s">
        <v>61</v>
      </c>
      <c r="F8" s="2" t="s">
        <v>62</v>
      </c>
      <c r="G8" s="8" t="s">
        <v>63</v>
      </c>
      <c r="H8" s="2" t="s">
        <v>42</v>
      </c>
      <c r="I8" s="9">
        <v>12</v>
      </c>
      <c r="J8" s="10" t="str">
        <f t="shared" si="0"/>
        <v>Baja</v>
      </c>
      <c r="K8" s="11">
        <f t="shared" si="1"/>
        <v>0.4</v>
      </c>
      <c r="L8" s="12" t="s">
        <v>50</v>
      </c>
      <c r="M8" s="11" t="str">
        <f>IF(NOT(ISERROR(MATCH(L8,'[1]TABLA IMPACTO'!$B$221:$B$223,0))),'[1]TABLA IMPACTO'!$F$223&amp;"Por favor no seleccionar los criterios de impacto(Afectación Económica o presupuestal y Pérdida Reputacional)",L8)</f>
        <v xml:space="preserve">     Entre 10 y 50 SMLMV </v>
      </c>
      <c r="N8" s="10" t="str">
        <f>IF(OR(M8='[1]TABLA IMPACTO'!$C$11,M8='[1]TABLA IMPACTO'!$D$11),"Leve",IF(OR(M8='[1]TABLA IMPACTO'!$C$12,M8='[1]TABLA IMPACTO'!$D$12),"Menor",IF(OR(M8='[1]TABLA IMPACTO'!$C$13,M8='[1]TABLA IMPACTO'!$D$13),"Moderado",IF(OR(M8='[1]TABLA IMPACTO'!$C$14,M8='[1]TABLA IMPACTO'!$D$14),"Mayor",IF(OR(M8='[1]TABLA IMPACTO'!$C$15,M8='[1]TABLA IMPACTO'!$D$15),"Catastrófico","")))))</f>
        <v>Menor</v>
      </c>
      <c r="O8" s="11">
        <f t="shared" si="2"/>
        <v>0.4</v>
      </c>
      <c r="P8" s="13" t="str">
        <f t="shared" si="3"/>
        <v>Moderado</v>
      </c>
      <c r="Q8" s="7">
        <v>1</v>
      </c>
      <c r="R8" s="14" t="s">
        <v>58</v>
      </c>
      <c r="S8" s="3" t="str">
        <f t="shared" si="4"/>
        <v>Probabilidad</v>
      </c>
      <c r="T8" s="15" t="s">
        <v>43</v>
      </c>
      <c r="U8" s="15" t="s">
        <v>44</v>
      </c>
      <c r="V8" s="16" t="str">
        <f t="shared" si="5"/>
        <v>40%</v>
      </c>
      <c r="W8" s="15" t="s">
        <v>45</v>
      </c>
      <c r="X8" s="15" t="s">
        <v>46</v>
      </c>
      <c r="Y8" s="15" t="s">
        <v>47</v>
      </c>
      <c r="Z8" s="17">
        <f t="shared" si="6"/>
        <v>0.24</v>
      </c>
      <c r="AA8" s="18" t="str">
        <f t="shared" si="7"/>
        <v>Baja</v>
      </c>
      <c r="AB8" s="16">
        <f t="shared" si="8"/>
        <v>0.24</v>
      </c>
      <c r="AC8" s="18" t="str">
        <f t="shared" si="9"/>
        <v>Menor</v>
      </c>
      <c r="AD8" s="16">
        <f t="shared" si="10"/>
        <v>0.4</v>
      </c>
      <c r="AE8" s="19" t="str">
        <f t="shared" si="11"/>
        <v>Moderado</v>
      </c>
      <c r="AF8" s="15" t="s">
        <v>49</v>
      </c>
      <c r="AG8" s="2" t="s">
        <v>64</v>
      </c>
      <c r="AH8" s="2" t="s">
        <v>65</v>
      </c>
      <c r="AI8" s="20"/>
      <c r="AJ8" s="22"/>
      <c r="AK8" s="23"/>
      <c r="AL8" s="9"/>
      <c r="AM8" s="5"/>
      <c r="AN8" s="5"/>
    </row>
    <row r="9" spans="1:40" ht="114" x14ac:dyDescent="0.25">
      <c r="A9" s="55"/>
      <c r="B9" s="4">
        <v>3</v>
      </c>
      <c r="C9" s="7">
        <v>55</v>
      </c>
      <c r="D9" s="2" t="s">
        <v>41</v>
      </c>
      <c r="E9" s="2" t="s">
        <v>55</v>
      </c>
      <c r="F9" s="2" t="s">
        <v>66</v>
      </c>
      <c r="G9" s="8" t="s">
        <v>67</v>
      </c>
      <c r="H9" s="2" t="s">
        <v>42</v>
      </c>
      <c r="I9" s="9">
        <v>12</v>
      </c>
      <c r="J9" s="10" t="str">
        <f t="shared" si="0"/>
        <v>Baja</v>
      </c>
      <c r="K9" s="11">
        <f t="shared" si="1"/>
        <v>0.4</v>
      </c>
      <c r="L9" s="12" t="s">
        <v>50</v>
      </c>
      <c r="M9" s="11" t="str">
        <f>IF(NOT(ISERROR(MATCH(L9,'[1]TABLA IMPACTO'!$B$221:$B$223,0))),'[1]TABLA IMPACTO'!$F$223&amp;"Por favor no seleccionar los criterios de impacto(Afectación Económica o presupuestal y Pérdida Reputacional)",L9)</f>
        <v xml:space="preserve">     Entre 10 y 50 SMLMV </v>
      </c>
      <c r="N9" s="10" t="str">
        <f>IF(OR(M9='[1]TABLA IMPACTO'!$C$11,M9='[1]TABLA IMPACTO'!$D$11),"Leve",IF(OR(M9='[1]TABLA IMPACTO'!$C$12,M9='[1]TABLA IMPACTO'!$D$12),"Menor",IF(OR(M9='[1]TABLA IMPACTO'!$C$13,M9='[1]TABLA IMPACTO'!$D$13),"Moderado",IF(OR(M9='[1]TABLA IMPACTO'!$C$14,M9='[1]TABLA IMPACTO'!$D$14),"Mayor",IF(OR(M9='[1]TABLA IMPACTO'!$C$15,M9='[1]TABLA IMPACTO'!$D$15),"Catastrófico","")))))</f>
        <v>Menor</v>
      </c>
      <c r="O9" s="11">
        <f t="shared" si="2"/>
        <v>0.4</v>
      </c>
      <c r="P9" s="13" t="str">
        <f t="shared" si="3"/>
        <v>Moderado</v>
      </c>
      <c r="Q9" s="7">
        <v>1</v>
      </c>
      <c r="R9" s="14" t="s">
        <v>58</v>
      </c>
      <c r="S9" s="3" t="str">
        <f t="shared" si="4"/>
        <v>Probabilidad</v>
      </c>
      <c r="T9" s="15" t="s">
        <v>43</v>
      </c>
      <c r="U9" s="15" t="s">
        <v>44</v>
      </c>
      <c r="V9" s="16" t="str">
        <f t="shared" si="5"/>
        <v>40%</v>
      </c>
      <c r="W9" s="15" t="s">
        <v>45</v>
      </c>
      <c r="X9" s="15" t="s">
        <v>46</v>
      </c>
      <c r="Y9" s="15" t="s">
        <v>47</v>
      </c>
      <c r="Z9" s="17">
        <f t="shared" si="6"/>
        <v>0.24</v>
      </c>
      <c r="AA9" s="18" t="str">
        <f t="shared" si="7"/>
        <v>Baja</v>
      </c>
      <c r="AB9" s="16">
        <f t="shared" si="8"/>
        <v>0.24</v>
      </c>
      <c r="AC9" s="18" t="str">
        <f t="shared" si="9"/>
        <v>Menor</v>
      </c>
      <c r="AD9" s="16">
        <f t="shared" si="10"/>
        <v>0.4</v>
      </c>
      <c r="AE9" s="19" t="str">
        <f t="shared" si="11"/>
        <v>Moderado</v>
      </c>
      <c r="AF9" s="15" t="s">
        <v>48</v>
      </c>
      <c r="AG9" s="2" t="s">
        <v>59</v>
      </c>
      <c r="AH9" s="2" t="s">
        <v>60</v>
      </c>
      <c r="AI9" s="20"/>
      <c r="AJ9" s="22"/>
      <c r="AK9" s="23"/>
      <c r="AL9" s="9"/>
      <c r="AM9" s="5"/>
      <c r="AN9" s="5"/>
    </row>
    <row r="10" spans="1:40" ht="132" customHeight="1" x14ac:dyDescent="0.25">
      <c r="A10" s="44" t="s">
        <v>75</v>
      </c>
      <c r="B10" s="24">
        <v>4</v>
      </c>
      <c r="C10" s="25">
        <v>56</v>
      </c>
      <c r="D10" s="45" t="s">
        <v>71</v>
      </c>
      <c r="E10" s="45" t="s">
        <v>76</v>
      </c>
      <c r="F10" s="45" t="s">
        <v>77</v>
      </c>
      <c r="G10" s="46" t="s">
        <v>78</v>
      </c>
      <c r="H10" s="45" t="s">
        <v>42</v>
      </c>
      <c r="I10" s="27">
        <v>43</v>
      </c>
      <c r="J10" s="28" t="str">
        <f t="shared" si="0"/>
        <v>Media</v>
      </c>
      <c r="K10" s="29">
        <f t="shared" si="1"/>
        <v>0.6</v>
      </c>
      <c r="L10" s="30" t="s">
        <v>72</v>
      </c>
      <c r="M10" s="29" t="str">
        <f>IF(NOT(ISERROR(MATCH(L10,'[2]TABLA IMPACTO'!$B$221:$B$223,0))),'[2]TABLA IMPACTO'!$F$223&amp;"Por favor no seleccionar los criterios de impacto(Afectación Económica o presupuestal y Pérdida Reputacional)",L10)</f>
        <v xml:space="preserve">     Afectación menor a 10 SMLMV .</v>
      </c>
      <c r="N10" s="28" t="str">
        <f>IF(OR(M10='[2]TABLA IMPACTO'!$C$11,M10='[2]TABLA IMPACTO'!$D$11),"Leve",IF(OR(M10='[2]TABLA IMPACTO'!$C$12,M10='[2]TABLA IMPACTO'!$D$12),"Menor",IF(OR(M10='[2]TABLA IMPACTO'!$C$13,M10='[2]TABLA IMPACTO'!$D$13),"Moderado",IF(OR(M10='[2]TABLA IMPACTO'!$C$14,M10='[2]TABLA IMPACTO'!$D$14),"Mayor",IF(OR(M10='[2]TABLA IMPACTO'!$C$15,M10='[2]TABLA IMPACTO'!$D$15),"Catastrófico","")))))</f>
        <v>Leve</v>
      </c>
      <c r="O10" s="29">
        <f t="shared" si="2"/>
        <v>0.2</v>
      </c>
      <c r="P10" s="31" t="str">
        <f t="shared" si="3"/>
        <v>Moderado</v>
      </c>
      <c r="Q10" s="32">
        <v>1</v>
      </c>
      <c r="R10" s="33" t="s">
        <v>79</v>
      </c>
      <c r="S10" s="34" t="str">
        <f t="shared" si="4"/>
        <v>Probabilidad</v>
      </c>
      <c r="T10" s="35" t="s">
        <v>43</v>
      </c>
      <c r="U10" s="35" t="s">
        <v>44</v>
      </c>
      <c r="V10" s="36" t="str">
        <f t="shared" si="5"/>
        <v>40%</v>
      </c>
      <c r="W10" s="35" t="s">
        <v>45</v>
      </c>
      <c r="X10" s="35" t="s">
        <v>46</v>
      </c>
      <c r="Y10" s="35" t="s">
        <v>47</v>
      </c>
      <c r="Z10" s="37">
        <f t="shared" si="6"/>
        <v>0.36</v>
      </c>
      <c r="AA10" s="38" t="str">
        <f t="shared" si="7"/>
        <v>Baja</v>
      </c>
      <c r="AB10" s="39">
        <f t="shared" si="8"/>
        <v>0.36</v>
      </c>
      <c r="AC10" s="38" t="str">
        <f t="shared" si="9"/>
        <v>Leve</v>
      </c>
      <c r="AD10" s="39">
        <f t="shared" si="10"/>
        <v>0.2</v>
      </c>
      <c r="AE10" s="40" t="str">
        <f t="shared" si="11"/>
        <v>Bajo</v>
      </c>
      <c r="AF10" s="35" t="s">
        <v>49</v>
      </c>
      <c r="AG10" s="26" t="s">
        <v>73</v>
      </c>
      <c r="AH10" s="26" t="s">
        <v>74</v>
      </c>
      <c r="AI10" s="41"/>
      <c r="AJ10" s="42"/>
      <c r="AK10" s="43"/>
      <c r="AL10" s="27"/>
      <c r="AM10" s="5"/>
      <c r="AN10" s="5"/>
    </row>
    <row r="11" spans="1:40" x14ac:dyDescent="0.25">
      <c r="AL11" s="5"/>
      <c r="AM11" s="5"/>
      <c r="AN11" s="5"/>
    </row>
    <row r="12" spans="1:40" x14ac:dyDescent="0.25">
      <c r="AL12" s="5"/>
      <c r="AM12" s="5"/>
      <c r="AN12" s="5"/>
    </row>
    <row r="13" spans="1:40" x14ac:dyDescent="0.25">
      <c r="A13" s="5"/>
      <c r="B13" s="5"/>
      <c r="C13" s="21"/>
      <c r="D13" s="56" t="s">
        <v>68</v>
      </c>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8"/>
      <c r="AM13" s="5"/>
      <c r="AN13" s="5"/>
    </row>
    <row r="14" spans="1:40" x14ac:dyDescent="0.2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row>
    <row r="15" spans="1:40" x14ac:dyDescent="0.25">
      <c r="A15" s="5"/>
      <c r="B15" s="5"/>
      <c r="C15" s="5"/>
      <c r="D15" s="5"/>
      <c r="E15" s="6" t="s">
        <v>51</v>
      </c>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row>
    <row r="16" spans="1:40" x14ac:dyDescent="0.2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row>
    <row r="17" spans="1:40" x14ac:dyDescent="0.2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row>
    <row r="18" spans="1:40"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row>
    <row r="19" spans="1:40"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row>
    <row r="20" spans="1:40" x14ac:dyDescent="0.2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row>
    <row r="21" spans="1:40"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row>
    <row r="22" spans="1:40" x14ac:dyDescent="0.2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row>
    <row r="23" spans="1:40" x14ac:dyDescent="0.2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x14ac:dyDescent="0.2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row>
    <row r="25" spans="1:40" x14ac:dyDescent="0.2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row>
    <row r="26" spans="1:40" x14ac:dyDescent="0.2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row>
    <row r="27" spans="1:40" x14ac:dyDescent="0.2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row>
  </sheetData>
  <mergeCells count="47">
    <mergeCell ref="A7:A9"/>
    <mergeCell ref="D13:AL13"/>
    <mergeCell ref="A1:F2"/>
    <mergeCell ref="A3:F3"/>
    <mergeCell ref="A4:I4"/>
    <mergeCell ref="A5:A6"/>
    <mergeCell ref="C5:C6"/>
    <mergeCell ref="D5:D6"/>
    <mergeCell ref="E5:E6"/>
    <mergeCell ref="F5:F6"/>
    <mergeCell ref="G5:G6"/>
    <mergeCell ref="H5:H6"/>
    <mergeCell ref="I5:I6"/>
    <mergeCell ref="G1:AL2"/>
    <mergeCell ref="G3:I3"/>
    <mergeCell ref="J3:K3"/>
    <mergeCell ref="L3:AC3"/>
    <mergeCell ref="AD3:AL3"/>
    <mergeCell ref="B5:B6"/>
    <mergeCell ref="AE5:AE6"/>
    <mergeCell ref="T5:Y5"/>
    <mergeCell ref="Z5:Z6"/>
    <mergeCell ref="AC5:AC6"/>
    <mergeCell ref="AD5:AD6"/>
    <mergeCell ref="N5:N6"/>
    <mergeCell ref="O5:O6"/>
    <mergeCell ref="P5:P6"/>
    <mergeCell ref="Q5:Q6"/>
    <mergeCell ref="J5:J6"/>
    <mergeCell ref="K5:K6"/>
    <mergeCell ref="AG4:AL4"/>
    <mergeCell ref="L5:L6"/>
    <mergeCell ref="AK5:AK6"/>
    <mergeCell ref="AL5:AL6"/>
    <mergeCell ref="AF5:AF6"/>
    <mergeCell ref="AG5:AG6"/>
    <mergeCell ref="AH5:AH6"/>
    <mergeCell ref="AI5:AI6"/>
    <mergeCell ref="AJ5:AJ6"/>
    <mergeCell ref="J4:P4"/>
    <mergeCell ref="Q4:Y4"/>
    <mergeCell ref="AA5:AA6"/>
    <mergeCell ref="AB5:AB6"/>
    <mergeCell ref="Z4:AF4"/>
    <mergeCell ref="R5:R6"/>
    <mergeCell ref="S5:S6"/>
    <mergeCell ref="M5:M6"/>
  </mergeCells>
  <conditionalFormatting sqref="M7:M9">
    <cfRule type="containsText" dxfId="98" priority="30" operator="containsText" text="❌">
      <formula>NOT(ISERROR(SEARCH("❌",M7)))</formula>
    </cfRule>
  </conditionalFormatting>
  <conditionalFormatting sqref="J7:J8">
    <cfRule type="cellIs" dxfId="97" priority="95" operator="equal">
      <formula>"Muy Alta"</formula>
    </cfRule>
    <cfRule type="cellIs" dxfId="96" priority="96" operator="equal">
      <formula>"Alta"</formula>
    </cfRule>
    <cfRule type="cellIs" dxfId="95" priority="97" operator="equal">
      <formula>"Media"</formula>
    </cfRule>
    <cfRule type="cellIs" dxfId="94" priority="98" operator="equal">
      <formula>"Baja"</formula>
    </cfRule>
    <cfRule type="cellIs" dxfId="93" priority="99" operator="equal">
      <formula>"Muy Baja"</formula>
    </cfRule>
  </conditionalFormatting>
  <conditionalFormatting sqref="N7:N9">
    <cfRule type="cellIs" dxfId="92" priority="90" operator="equal">
      <formula>"Catastrófico"</formula>
    </cfRule>
    <cfRule type="cellIs" dxfId="91" priority="91" operator="equal">
      <formula>"Mayor"</formula>
    </cfRule>
    <cfRule type="cellIs" dxfId="90" priority="92" operator="equal">
      <formula>"Moderado"</formula>
    </cfRule>
    <cfRule type="cellIs" dxfId="89" priority="93" operator="equal">
      <formula>"Menor"</formula>
    </cfRule>
    <cfRule type="cellIs" dxfId="88" priority="94" operator="equal">
      <formula>"Leve"</formula>
    </cfRule>
  </conditionalFormatting>
  <conditionalFormatting sqref="P7">
    <cfRule type="cellIs" dxfId="87" priority="86" operator="equal">
      <formula>"Extremo"</formula>
    </cfRule>
    <cfRule type="cellIs" dxfId="86" priority="87" operator="equal">
      <formula>"Alto"</formula>
    </cfRule>
    <cfRule type="cellIs" dxfId="85" priority="88" operator="equal">
      <formula>"Moderado"</formula>
    </cfRule>
    <cfRule type="cellIs" dxfId="84" priority="89" operator="equal">
      <formula>"Bajo"</formula>
    </cfRule>
  </conditionalFormatting>
  <conditionalFormatting sqref="AA7">
    <cfRule type="cellIs" dxfId="83" priority="81" operator="equal">
      <formula>"Muy Alta"</formula>
    </cfRule>
    <cfRule type="cellIs" dxfId="82" priority="82" operator="equal">
      <formula>"Alta"</formula>
    </cfRule>
    <cfRule type="cellIs" dxfId="81" priority="83" operator="equal">
      <formula>"Media"</formula>
    </cfRule>
    <cfRule type="cellIs" dxfId="80" priority="84" operator="equal">
      <formula>"Baja"</formula>
    </cfRule>
    <cfRule type="cellIs" dxfId="79" priority="85" operator="equal">
      <formula>"Muy Baja"</formula>
    </cfRule>
  </conditionalFormatting>
  <conditionalFormatting sqref="AC7">
    <cfRule type="cellIs" dxfId="78" priority="76" operator="equal">
      <formula>"Catastrófico"</formula>
    </cfRule>
    <cfRule type="cellIs" dxfId="77" priority="77" operator="equal">
      <formula>"Mayor"</formula>
    </cfRule>
    <cfRule type="cellIs" dxfId="76" priority="78" operator="equal">
      <formula>"Moderado"</formula>
    </cfRule>
    <cfRule type="cellIs" dxfId="75" priority="79" operator="equal">
      <formula>"Menor"</formula>
    </cfRule>
    <cfRule type="cellIs" dxfId="74" priority="80" operator="equal">
      <formula>"Leve"</formula>
    </cfRule>
  </conditionalFormatting>
  <conditionalFormatting sqref="AE7">
    <cfRule type="cellIs" dxfId="73" priority="72" operator="equal">
      <formula>"Extremo"</formula>
    </cfRule>
    <cfRule type="cellIs" dxfId="72" priority="73" operator="equal">
      <formula>"Alto"</formula>
    </cfRule>
    <cfRule type="cellIs" dxfId="71" priority="74" operator="equal">
      <formula>"Moderado"</formula>
    </cfRule>
    <cfRule type="cellIs" dxfId="70" priority="75" operator="equal">
      <formula>"Bajo"</formula>
    </cfRule>
  </conditionalFormatting>
  <conditionalFormatting sqref="P8">
    <cfRule type="cellIs" dxfId="69" priority="68" operator="equal">
      <formula>"Extremo"</formula>
    </cfRule>
    <cfRule type="cellIs" dxfId="68" priority="69" operator="equal">
      <formula>"Alto"</formula>
    </cfRule>
    <cfRule type="cellIs" dxfId="67" priority="70" operator="equal">
      <formula>"Moderado"</formula>
    </cfRule>
    <cfRule type="cellIs" dxfId="66" priority="71" operator="equal">
      <formula>"Bajo"</formula>
    </cfRule>
  </conditionalFormatting>
  <conditionalFormatting sqref="AA8">
    <cfRule type="cellIs" dxfId="65" priority="63" operator="equal">
      <formula>"Muy Alta"</formula>
    </cfRule>
    <cfRule type="cellIs" dxfId="64" priority="64" operator="equal">
      <formula>"Alta"</formula>
    </cfRule>
    <cfRule type="cellIs" dxfId="63" priority="65" operator="equal">
      <formula>"Media"</formula>
    </cfRule>
    <cfRule type="cellIs" dxfId="62" priority="66" operator="equal">
      <formula>"Baja"</formula>
    </cfRule>
    <cfRule type="cellIs" dxfId="61" priority="67" operator="equal">
      <formula>"Muy Baja"</formula>
    </cfRule>
  </conditionalFormatting>
  <conditionalFormatting sqref="AC8">
    <cfRule type="cellIs" dxfId="60" priority="58" operator="equal">
      <formula>"Catastrófico"</formula>
    </cfRule>
    <cfRule type="cellIs" dxfId="59" priority="59" operator="equal">
      <formula>"Mayor"</formula>
    </cfRule>
    <cfRule type="cellIs" dxfId="58" priority="60" operator="equal">
      <formula>"Moderado"</formula>
    </cfRule>
    <cfRule type="cellIs" dxfId="57" priority="61" operator="equal">
      <formula>"Menor"</formula>
    </cfRule>
    <cfRule type="cellIs" dxfId="56" priority="62" operator="equal">
      <formula>"Leve"</formula>
    </cfRule>
  </conditionalFormatting>
  <conditionalFormatting sqref="AE8">
    <cfRule type="cellIs" dxfId="55" priority="54" operator="equal">
      <formula>"Extremo"</formula>
    </cfRule>
    <cfRule type="cellIs" dxfId="54" priority="55" operator="equal">
      <formula>"Alto"</formula>
    </cfRule>
    <cfRule type="cellIs" dxfId="53" priority="56" operator="equal">
      <formula>"Moderado"</formula>
    </cfRule>
    <cfRule type="cellIs" dxfId="52" priority="57" operator="equal">
      <formula>"Bajo"</formula>
    </cfRule>
  </conditionalFormatting>
  <conditionalFormatting sqref="J9">
    <cfRule type="cellIs" dxfId="51" priority="49" operator="equal">
      <formula>"Muy Alta"</formula>
    </cfRule>
    <cfRule type="cellIs" dxfId="50" priority="50" operator="equal">
      <formula>"Alta"</formula>
    </cfRule>
    <cfRule type="cellIs" dxfId="49" priority="51" operator="equal">
      <formula>"Media"</formula>
    </cfRule>
    <cfRule type="cellIs" dxfId="48" priority="52" operator="equal">
      <formula>"Baja"</formula>
    </cfRule>
    <cfRule type="cellIs" dxfId="47" priority="53" operator="equal">
      <formula>"Muy Baja"</formula>
    </cfRule>
  </conditionalFormatting>
  <conditionalFormatting sqref="P9">
    <cfRule type="cellIs" dxfId="46" priority="45" operator="equal">
      <formula>"Extremo"</formula>
    </cfRule>
    <cfRule type="cellIs" dxfId="45" priority="46" operator="equal">
      <formula>"Alto"</formula>
    </cfRule>
    <cfRule type="cellIs" dxfId="44" priority="47" operator="equal">
      <formula>"Moderado"</formula>
    </cfRule>
    <cfRule type="cellIs" dxfId="43" priority="48" operator="equal">
      <formula>"Bajo"</formula>
    </cfRule>
  </conditionalFormatting>
  <conditionalFormatting sqref="AA9">
    <cfRule type="cellIs" dxfId="42" priority="40" operator="equal">
      <formula>"Muy Alta"</formula>
    </cfRule>
    <cfRule type="cellIs" dxfId="41" priority="41" operator="equal">
      <formula>"Alta"</formula>
    </cfRule>
    <cfRule type="cellIs" dxfId="40" priority="42" operator="equal">
      <formula>"Media"</formula>
    </cfRule>
    <cfRule type="cellIs" dxfId="39" priority="43" operator="equal">
      <formula>"Baja"</formula>
    </cfRule>
    <cfRule type="cellIs" dxfId="38" priority="44" operator="equal">
      <formula>"Muy Baja"</formula>
    </cfRule>
  </conditionalFormatting>
  <conditionalFormatting sqref="AC9">
    <cfRule type="cellIs" dxfId="37" priority="35" operator="equal">
      <formula>"Catastrófico"</formula>
    </cfRule>
    <cfRule type="cellIs" dxfId="36" priority="36" operator="equal">
      <formula>"Mayor"</formula>
    </cfRule>
    <cfRule type="cellIs" dxfId="35" priority="37" operator="equal">
      <formula>"Moderado"</formula>
    </cfRule>
    <cfRule type="cellIs" dxfId="34" priority="38" operator="equal">
      <formula>"Menor"</formula>
    </cfRule>
    <cfRule type="cellIs" dxfId="33" priority="39" operator="equal">
      <formula>"Leve"</formula>
    </cfRule>
  </conditionalFormatting>
  <conditionalFormatting sqref="AE9">
    <cfRule type="cellIs" dxfId="32" priority="31" operator="equal">
      <formula>"Extremo"</formula>
    </cfRule>
    <cfRule type="cellIs" dxfId="31" priority="32" operator="equal">
      <formula>"Alto"</formula>
    </cfRule>
    <cfRule type="cellIs" dxfId="30" priority="33" operator="equal">
      <formula>"Moderado"</formula>
    </cfRule>
    <cfRule type="cellIs" dxfId="29" priority="34" operator="equal">
      <formula>"Bajo"</formula>
    </cfRule>
  </conditionalFormatting>
  <conditionalFormatting sqref="J10">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N10">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P10">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AA10">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C10">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E10">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M10">
    <cfRule type="containsText" dxfId="0" priority="1" operator="containsText" text="❌">
      <formula>NOT(ISERROR(SEARCH("❌",M10)))</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custom" allowBlank="1" showInputMessage="1" showErrorMessage="1" error="Recuerde que las acciones se generan bajo la medida de mitigar el riesgo">
          <x14:formula1>
            <xm:f>IF(OR(AF7='[3]Opciones Tratamiento'!#REF!,AF7='[3]Opciones Tratamiento'!#REF!,AF7='[3]Opciones Tratamiento'!#REF!),ISBLANK(AF7),ISTEXT(AF7))</xm:f>
          </x14:formula1>
          <xm:sqref>AK7:AK9</xm:sqref>
        </x14:dataValidation>
        <x14:dataValidation type="custom" allowBlank="1" showInputMessage="1" showErrorMessage="1" error="Recuerde que las acciones se generan bajo la medida de mitigar el riesgo">
          <x14:formula1>
            <xm:f>IF(OR(AF7='[3]Opciones Tratamiento'!#REF!,AF7='[3]Opciones Tratamiento'!#REF!,AF7='[3]Opciones Tratamiento'!#REF!),ISBLANK(AF7),ISTEXT(AF7))</xm:f>
          </x14:formula1>
          <xm:sqref>AJ7:AJ9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FISCALES 2024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CALIDAD PLANEACION</cp:lastModifiedBy>
  <dcterms:created xsi:type="dcterms:W3CDTF">2021-10-12T04:23:05Z</dcterms:created>
  <dcterms:modified xsi:type="dcterms:W3CDTF">2024-02-01T00:21:09Z</dcterms:modified>
</cp:coreProperties>
</file>